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7e28563e161bc04/Tarada/Mosen/MoJet/Calculations/"/>
    </mc:Choice>
  </mc:AlternateContent>
  <xr:revisionPtr revIDLastSave="56" documentId="8_{EB5DA68B-A13B-4EEF-8D23-B43045AC3567}" xr6:coauthVersionLast="45" xr6:coauthVersionMax="45" xr10:uidLastSave="{E9A9A4A7-D39D-46CE-A2CC-C4E6E65999DD}"/>
  <bookViews>
    <workbookView xWindow="-120" yWindow="-120" windowWidth="30960" windowHeight="16920" xr2:uid="{00000000-000D-0000-FFFF-FFFF00000000}"/>
  </bookViews>
  <sheets>
    <sheet name="NPV" sheetId="1" r:id="rId1"/>
  </sheets>
  <definedNames>
    <definedName name="_xlnm.Print_Area" localSheetId="0">NPV!$A$1:$E$28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C60" i="1"/>
  <c r="I39" i="1"/>
  <c r="I40" i="1" s="1"/>
  <c r="I38" i="1"/>
  <c r="M37" i="1"/>
  <c r="N37" i="1" s="1"/>
  <c r="K37" i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J37" i="1"/>
  <c r="J38" i="1" s="1"/>
  <c r="I37" i="1"/>
  <c r="H37" i="1"/>
  <c r="G37" i="1"/>
  <c r="I31" i="1"/>
  <c r="J31" i="1" s="1"/>
  <c r="K31" i="1" s="1"/>
  <c r="L31" i="1" s="1"/>
  <c r="M31" i="1" s="1"/>
  <c r="N31" i="1" s="1"/>
  <c r="O31" i="1" s="1"/>
  <c r="O34" i="1" s="1"/>
  <c r="J39" i="1" l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M38" i="1"/>
  <c r="N38" i="1" s="1"/>
  <c r="I41" i="1"/>
  <c r="I8" i="1"/>
  <c r="I9" i="1" s="1"/>
  <c r="G8" i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H8" i="1"/>
  <c r="M39" i="1" l="1"/>
  <c r="N39" i="1" s="1"/>
  <c r="I42" i="1"/>
  <c r="M41" i="1"/>
  <c r="N41" i="1" s="1"/>
  <c r="M40" i="1"/>
  <c r="N40" i="1" s="1"/>
  <c r="M8" i="1"/>
  <c r="N8" i="1" s="1"/>
  <c r="M9" i="1"/>
  <c r="N9" i="1" s="1"/>
  <c r="I10" i="1"/>
  <c r="I43" i="1" l="1"/>
  <c r="M42" i="1"/>
  <c r="N42" i="1" s="1"/>
  <c r="I11" i="1"/>
  <c r="M10" i="1"/>
  <c r="N10" i="1" s="1"/>
  <c r="I44" i="1" l="1"/>
  <c r="M43" i="1"/>
  <c r="N43" i="1" s="1"/>
  <c r="I12" i="1"/>
  <c r="M11" i="1"/>
  <c r="N11" i="1" s="1"/>
  <c r="I45" i="1" l="1"/>
  <c r="M44" i="1"/>
  <c r="N44" i="1" s="1"/>
  <c r="I13" i="1"/>
  <c r="M12" i="1"/>
  <c r="N12" i="1" s="1"/>
  <c r="I2" i="1"/>
  <c r="I46" i="1" l="1"/>
  <c r="M45" i="1"/>
  <c r="N45" i="1" s="1"/>
  <c r="I14" i="1"/>
  <c r="M13" i="1"/>
  <c r="N13" i="1" s="1"/>
  <c r="J2" i="1"/>
  <c r="I47" i="1" l="1"/>
  <c r="M46" i="1"/>
  <c r="N46" i="1" s="1"/>
  <c r="I15" i="1"/>
  <c r="M14" i="1"/>
  <c r="N14" i="1" s="1"/>
  <c r="K2" i="1"/>
  <c r="I48" i="1" l="1"/>
  <c r="M47" i="1"/>
  <c r="N47" i="1" s="1"/>
  <c r="I16" i="1"/>
  <c r="M15" i="1"/>
  <c r="N15" i="1" s="1"/>
  <c r="L2" i="1"/>
  <c r="I49" i="1" l="1"/>
  <c r="M48" i="1"/>
  <c r="N48" i="1" s="1"/>
  <c r="I17" i="1"/>
  <c r="M16" i="1"/>
  <c r="N16" i="1" s="1"/>
  <c r="M2" i="1"/>
  <c r="M49" i="1" l="1"/>
  <c r="N49" i="1" s="1"/>
  <c r="I50" i="1"/>
  <c r="I18" i="1"/>
  <c r="M17" i="1"/>
  <c r="N17" i="1" s="1"/>
  <c r="N2" i="1"/>
  <c r="I51" i="1" l="1"/>
  <c r="M50" i="1"/>
  <c r="N50" i="1" s="1"/>
  <c r="I19" i="1"/>
  <c r="M18" i="1"/>
  <c r="N18" i="1" s="1"/>
  <c r="O2" i="1"/>
  <c r="M51" i="1" l="1"/>
  <c r="N51" i="1" s="1"/>
  <c r="I52" i="1"/>
  <c r="I20" i="1"/>
  <c r="M19" i="1"/>
  <c r="N19" i="1" s="1"/>
  <c r="P2" i="1"/>
  <c r="O5" i="1"/>
  <c r="I53" i="1" l="1"/>
  <c r="M52" i="1"/>
  <c r="N52" i="1" s="1"/>
  <c r="I21" i="1"/>
  <c r="M20" i="1"/>
  <c r="N20" i="1" s="1"/>
  <c r="Q2" i="1"/>
  <c r="P5" i="1"/>
  <c r="I54" i="1" l="1"/>
  <c r="M53" i="1"/>
  <c r="N53" i="1" s="1"/>
  <c r="I22" i="1"/>
  <c r="M21" i="1"/>
  <c r="N21" i="1" s="1"/>
  <c r="R2" i="1"/>
  <c r="Q5" i="1"/>
  <c r="I55" i="1" l="1"/>
  <c r="M54" i="1"/>
  <c r="N54" i="1" s="1"/>
  <c r="I23" i="1"/>
  <c r="M22" i="1"/>
  <c r="N22" i="1" s="1"/>
  <c r="S2" i="1"/>
  <c r="R5" i="1"/>
  <c r="I56" i="1" l="1"/>
  <c r="M56" i="1" s="1"/>
  <c r="N56" i="1" s="1"/>
  <c r="O37" i="1" s="1"/>
  <c r="C48" i="1" s="1"/>
  <c r="M55" i="1"/>
  <c r="N55" i="1" s="1"/>
  <c r="I24" i="1"/>
  <c r="M23" i="1"/>
  <c r="N23" i="1" s="1"/>
  <c r="T2" i="1"/>
  <c r="S5" i="1"/>
  <c r="I25" i="1" l="1"/>
  <c r="M24" i="1"/>
  <c r="N24" i="1" s="1"/>
  <c r="U2" i="1"/>
  <c r="T5" i="1"/>
  <c r="I26" i="1" l="1"/>
  <c r="M25" i="1"/>
  <c r="N25" i="1" s="1"/>
  <c r="V2" i="1"/>
  <c r="U5" i="1"/>
  <c r="M27" i="1" l="1"/>
  <c r="N27" i="1" s="1"/>
  <c r="M26" i="1"/>
  <c r="N26" i="1" s="1"/>
  <c r="W2" i="1"/>
  <c r="V5" i="1"/>
  <c r="O8" i="1" l="1"/>
  <c r="C19" i="1" s="1"/>
  <c r="X2" i="1"/>
  <c r="W5" i="1"/>
  <c r="Y2" i="1" l="1"/>
  <c r="X5" i="1"/>
  <c r="Z2" i="1" l="1"/>
  <c r="Y5" i="1"/>
  <c r="AA2" i="1" l="1"/>
  <c r="Z5" i="1"/>
  <c r="AB2" i="1" l="1"/>
  <c r="AA5" i="1"/>
  <c r="AC2" i="1" l="1"/>
  <c r="AB5" i="1"/>
  <c r="AD2" i="1" l="1"/>
  <c r="AC5" i="1"/>
  <c r="AE2" i="1" l="1"/>
  <c r="AD5" i="1"/>
  <c r="AF2" i="1" l="1"/>
  <c r="AE5" i="1"/>
  <c r="AG2" i="1" l="1"/>
  <c r="AF5" i="1"/>
  <c r="AH2" i="1" l="1"/>
  <c r="AG5" i="1"/>
  <c r="AI2" i="1" l="1"/>
  <c r="AH5" i="1"/>
  <c r="AJ2" i="1" l="1"/>
  <c r="AI5" i="1"/>
  <c r="AK2" i="1" l="1"/>
  <c r="AJ5" i="1"/>
  <c r="AL2" i="1" l="1"/>
  <c r="AK5" i="1"/>
  <c r="AM2" i="1" l="1"/>
  <c r="AL5" i="1"/>
  <c r="AN2" i="1" l="1"/>
  <c r="AM5" i="1"/>
  <c r="AO2" i="1" l="1"/>
  <c r="AN5" i="1"/>
  <c r="AP2" i="1" l="1"/>
  <c r="AO5" i="1"/>
  <c r="AQ2" i="1" l="1"/>
  <c r="AP5" i="1"/>
  <c r="AR2" i="1" l="1"/>
  <c r="AQ5" i="1"/>
  <c r="AS2" i="1" l="1"/>
  <c r="AR5" i="1"/>
  <c r="AT2" i="1" l="1"/>
  <c r="AS5" i="1"/>
  <c r="AU2" i="1" l="1"/>
  <c r="AT5" i="1"/>
  <c r="AV2" i="1" l="1"/>
  <c r="AU5" i="1"/>
  <c r="AW2" i="1" l="1"/>
  <c r="AV5" i="1"/>
  <c r="AX2" i="1" l="1"/>
  <c r="AW5" i="1"/>
  <c r="AY2" i="1" l="1"/>
  <c r="AX5" i="1"/>
  <c r="AZ2" i="1" l="1"/>
  <c r="AY5" i="1"/>
  <c r="BA2" i="1" l="1"/>
  <c r="BA5" i="1" s="1"/>
  <c r="AZ5" i="1"/>
</calcChain>
</file>

<file path=xl/sharedStrings.xml><?xml version="1.0" encoding="utf-8"?>
<sst xmlns="http://schemas.openxmlformats.org/spreadsheetml/2006/main" count="78" uniqueCount="40">
  <si>
    <t>%</t>
  </si>
  <si>
    <t>kW</t>
  </si>
  <si>
    <t>Unit</t>
  </si>
  <si>
    <t>Project:</t>
  </si>
  <si>
    <t>Year</t>
  </si>
  <si>
    <t>Write-off period</t>
  </si>
  <si>
    <t>All costs exclude sales taxes</t>
  </si>
  <si>
    <t>Procurement cost</t>
  </si>
  <si>
    <t>hours/year</t>
  </si>
  <si>
    <t>Inflation</t>
  </si>
  <si>
    <t>Net present value discount rate</t>
  </si>
  <si>
    <t>Energy cost</t>
  </si>
  <si>
    <t>Maintenance cost</t>
  </si>
  <si>
    <t>Procurement cost 1 off MoJet</t>
  </si>
  <si>
    <t>Installation cost 1 off MoJet</t>
  </si>
  <si>
    <t>Fan operating time</t>
  </si>
  <si>
    <t>Fan installation cost</t>
  </si>
  <si>
    <t>Installed power cost</t>
  </si>
  <si>
    <t>Total power requirement per MoJet</t>
  </si>
  <si>
    <t>Total</t>
  </si>
  <si>
    <t>Present Value</t>
  </si>
  <si>
    <t>NPV</t>
  </si>
  <si>
    <t>Years</t>
  </si>
  <si>
    <t>Yearly maintenance cost per fan</t>
  </si>
  <si>
    <t>Net Present Value - Tunnel Ventilation with MoJets</t>
  </si>
  <si>
    <t>Illustrative calculations only</t>
  </si>
  <si>
    <t>Number of MoJets</t>
  </si>
  <si>
    <t>Installation cost 1 off jetfan</t>
  </si>
  <si>
    <t>Procurement cost 1 off jetfan</t>
  </si>
  <si>
    <t>Number of jetfans</t>
  </si>
  <si>
    <t>Total power requirement per jetfan</t>
  </si>
  <si>
    <t>Annual installed power cost (maximum demand tariff)</t>
  </si>
  <si>
    <t>Net present value of all costs within write-off period</t>
  </si>
  <si>
    <t>Units</t>
  </si>
  <si>
    <t>€/kW</t>
  </si>
  <si>
    <t>€/kWh</t>
  </si>
  <si>
    <t>€</t>
  </si>
  <si>
    <t>Net saving over operating period =</t>
  </si>
  <si>
    <t>Net Present Value - Tunnel Ventilation with Conventional Jet Fans</t>
  </si>
  <si>
    <t>Unit cost energy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</si>
</sst>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6" formatCode="0.0%"/>
    <numFmt numFmtId="167" formatCode="[$€-2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5" fillId="0" borderId="0" xfId="0" applyFont="1" applyFill="1" applyBorder="1"/>
    <xf numFmtId="4" fontId="5" fillId="0" borderId="0" xfId="0" applyNumberFormat="1" applyFont="1" applyFill="1" applyBorder="1"/>
    <xf numFmtId="164" fontId="5" fillId="0" borderId="0" xfId="0" applyNumberFormat="1" applyFont="1" applyFill="1" applyBorder="1"/>
    <xf numFmtId="0" fontId="2" fillId="2" borderId="3" xfId="0" applyFont="1" applyFill="1" applyBorder="1"/>
    <xf numFmtId="0" fontId="1" fillId="2" borderId="1" xfId="0" applyFont="1" applyFill="1" applyBorder="1"/>
    <xf numFmtId="0" fontId="6" fillId="0" borderId="0" xfId="0" applyFont="1"/>
    <xf numFmtId="4" fontId="0" fillId="2" borderId="1" xfId="0" applyNumberFormat="1" applyFill="1" applyBorder="1"/>
    <xf numFmtId="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2" xfId="0" applyFill="1" applyBorder="1"/>
    <xf numFmtId="0" fontId="3" fillId="0" borderId="0" xfId="0" applyFont="1"/>
    <xf numFmtId="0" fontId="7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166" fontId="0" fillId="0" borderId="0" xfId="0" applyNumberFormat="1"/>
    <xf numFmtId="10" fontId="0" fillId="2" borderId="1" xfId="0" applyNumberFormat="1" applyFill="1" applyBorder="1" applyProtection="1">
      <protection locked="0"/>
    </xf>
    <xf numFmtId="0" fontId="8" fillId="0" borderId="2" xfId="0" applyFont="1" applyBorder="1"/>
    <xf numFmtId="3" fontId="8" fillId="3" borderId="5" xfId="0" applyNumberFormat="1" applyFont="1" applyFill="1" applyBorder="1"/>
    <xf numFmtId="0" fontId="0" fillId="0" borderId="3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0" fillId="0" borderId="2" xfId="0" applyBorder="1"/>
    <xf numFmtId="0" fontId="3" fillId="0" borderId="0" xfId="0" applyFont="1"/>
    <xf numFmtId="0" fontId="1" fillId="0" borderId="4" xfId="0" applyFont="1" applyBorder="1"/>
    <xf numFmtId="0" fontId="0" fillId="0" borderId="3" xfId="0" applyBorder="1" applyAlignment="1"/>
    <xf numFmtId="0" fontId="0" fillId="0" borderId="2" xfId="0" applyBorder="1" applyAlignment="1"/>
    <xf numFmtId="167" fontId="0" fillId="0" borderId="0" xfId="0" applyNumberFormat="1"/>
    <xf numFmtId="167" fontId="5" fillId="0" borderId="0" xfId="0" applyNumberFormat="1" applyFont="1"/>
    <xf numFmtId="0" fontId="8" fillId="0" borderId="3" xfId="0" applyFont="1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Present Value of Annual Costs</a:t>
            </a:r>
          </a:p>
        </c:rich>
      </c:tx>
      <c:layout>
        <c:manualLayout>
          <c:xMode val="edge"/>
          <c:yMode val="edge"/>
          <c:x val="0.36635370042729559"/>
          <c:y val="6.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69215568731312"/>
          <c:y val="0.15056887660498383"/>
          <c:w val="0.78573969226337981"/>
          <c:h val="0.72762746317108562"/>
        </c:manualLayout>
      </c:layout>
      <c:scatterChart>
        <c:scatterStyle val="lineMarker"/>
        <c:varyColors val="0"/>
        <c:ser>
          <c:idx val="7"/>
          <c:order val="0"/>
          <c:tx>
            <c:v>MoJet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NPV!$F$8:$F$27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NPV!$N$8:$N$27</c:f>
              <c:numCache>
                <c:formatCode>[$€-2]\ #,##0.00</c:formatCode>
                <c:ptCount val="20"/>
                <c:pt idx="0">
                  <c:v>354000</c:v>
                </c:pt>
                <c:pt idx="1">
                  <c:v>176521.73913043478</c:v>
                </c:pt>
                <c:pt idx="2">
                  <c:v>179080.02520478892</c:v>
                </c:pt>
                <c:pt idx="3">
                  <c:v>181675.38788891633</c:v>
                </c:pt>
                <c:pt idx="4">
                  <c:v>184308.36452498761</c:v>
                </c:pt>
                <c:pt idx="5">
                  <c:v>186979.50024274105</c:v>
                </c:pt>
                <c:pt idx="6">
                  <c:v>189689.34807234601</c:v>
                </c:pt>
                <c:pt idx="7">
                  <c:v>192438.46905890177</c:v>
                </c:pt>
                <c:pt idx="8">
                  <c:v>195227.43237859604</c:v>
                </c:pt>
                <c:pt idx="9">
                  <c:v>198056.81545654673</c:v>
                </c:pt>
                <c:pt idx="10">
                  <c:v>200927.20408635179</c:v>
                </c:pt>
                <c:pt idx="11">
                  <c:v>203839.19255137141</c:v>
                </c:pt>
                <c:pt idx="12">
                  <c:v>206793.38374776809</c:v>
                </c:pt>
                <c:pt idx="13">
                  <c:v>209790.38930933003</c:v>
                </c:pt>
                <c:pt idx="14">
                  <c:v>212830.82973410288</c:v>
                </c:pt>
                <c:pt idx="15">
                  <c:v>215915.33451285804</c:v>
                </c:pt>
                <c:pt idx="16">
                  <c:v>219044.54225942126</c:v>
                </c:pt>
                <c:pt idx="17">
                  <c:v>222219.10084289112</c:v>
                </c:pt>
                <c:pt idx="18">
                  <c:v>225439.66752177363</c:v>
                </c:pt>
                <c:pt idx="19">
                  <c:v>228706.90908006023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E3-411C-9935-95A3AC0656F0}"/>
            </c:ext>
          </c:extLst>
        </c:ser>
        <c:ser>
          <c:idx val="0"/>
          <c:order val="1"/>
          <c:tx>
            <c:v>Conventional Jet Fans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NPV!$F$37:$F$56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NPV!$N$37:$N$56</c:f>
              <c:numCache>
                <c:formatCode>[$€-2]\ #,##0.00</c:formatCode>
                <c:ptCount val="20"/>
                <c:pt idx="0">
                  <c:v>472000</c:v>
                </c:pt>
                <c:pt idx="1">
                  <c:v>235362.31884057974</c:v>
                </c:pt>
                <c:pt idx="2">
                  <c:v>238773.36693971857</c:v>
                </c:pt>
                <c:pt idx="3">
                  <c:v>242233.85051855509</c:v>
                </c:pt>
                <c:pt idx="4">
                  <c:v>245744.48603331679</c:v>
                </c:pt>
                <c:pt idx="5">
                  <c:v>249306.00032365476</c:v>
                </c:pt>
                <c:pt idx="6">
                  <c:v>252919.13076312799</c:v>
                </c:pt>
                <c:pt idx="7">
                  <c:v>256584.62541186903</c:v>
                </c:pt>
                <c:pt idx="8">
                  <c:v>260303.24317146133</c:v>
                </c:pt>
                <c:pt idx="9">
                  <c:v>264075.75394206232</c:v>
                </c:pt>
                <c:pt idx="10">
                  <c:v>267902.93878180231</c:v>
                </c:pt>
                <c:pt idx="11">
                  <c:v>271785.59006849519</c:v>
                </c:pt>
                <c:pt idx="12">
                  <c:v>275724.51166369079</c:v>
                </c:pt>
                <c:pt idx="13">
                  <c:v>279720.51907910663</c:v>
                </c:pt>
                <c:pt idx="14">
                  <c:v>283774.43964547047</c:v>
                </c:pt>
                <c:pt idx="15">
                  <c:v>287887.1126838107</c:v>
                </c:pt>
                <c:pt idx="16">
                  <c:v>292059.3896792283</c:v>
                </c:pt>
                <c:pt idx="17">
                  <c:v>296292.13445718813</c:v>
                </c:pt>
                <c:pt idx="18">
                  <c:v>300586.22336236481</c:v>
                </c:pt>
                <c:pt idx="19">
                  <c:v>304942.54544008028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E3-411C-9935-95A3AC06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73232"/>
        <c:axId val="406770488"/>
      </c:scatterChart>
      <c:valAx>
        <c:axId val="406773232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770488"/>
        <c:crosses val="autoZero"/>
        <c:crossBetween val="midCat"/>
      </c:valAx>
      <c:valAx>
        <c:axId val="40677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Cost (EUR)</a:t>
                </a:r>
              </a:p>
            </c:rich>
          </c:tx>
          <c:layout>
            <c:manualLayout>
              <c:xMode val="edge"/>
              <c:yMode val="edge"/>
              <c:x val="6.0609013806671566E-2"/>
              <c:y val="0.42920835917420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773232"/>
        <c:crosses val="autoZero"/>
        <c:crossBetween val="midCat"/>
        <c:majorUnit val="100000"/>
        <c:min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763707276844769"/>
          <c:y val="0.32640643753914705"/>
          <c:w val="0.51483602310010945"/>
          <c:h val="3.906277340332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52441</xdr:colOff>
      <xdr:row>61</xdr:row>
      <xdr:rowOff>80683</xdr:rowOff>
    </xdr:from>
    <xdr:to>
      <xdr:col>6</xdr:col>
      <xdr:colOff>89647</xdr:colOff>
      <xdr:row>92</xdr:row>
      <xdr:rowOff>8965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5E7743-C102-42A9-87DD-DDE49E89F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3"/>
  <sheetViews>
    <sheetView tabSelected="1" zoomScaleNormal="100" workbookViewId="0">
      <selection activeCell="A30" sqref="A30"/>
    </sheetView>
  </sheetViews>
  <sheetFormatPr defaultColWidth="11.42578125" defaultRowHeight="15" x14ac:dyDescent="0.25"/>
  <cols>
    <col min="2" max="2" width="45.7109375" customWidth="1"/>
    <col min="3" max="3" width="17.85546875" bestFit="1" customWidth="1"/>
    <col min="4" max="4" width="10.5703125" style="2" customWidth="1"/>
    <col min="5" max="5" width="16.85546875" style="2" customWidth="1"/>
    <col min="6" max="6" width="13.28515625" customWidth="1"/>
    <col min="7" max="7" width="11.42578125" customWidth="1"/>
    <col min="8" max="8" width="17.140625" style="5" bestFit="1" customWidth="1"/>
    <col min="9" max="9" width="17.140625" style="5" customWidth="1"/>
    <col min="10" max="10" width="15.85546875" style="5" bestFit="1" customWidth="1"/>
    <col min="11" max="11" width="12.7109375" style="5" customWidth="1"/>
    <col min="12" max="12" width="17.5703125" style="5" customWidth="1"/>
    <col min="13" max="13" width="11.5703125" style="5" bestFit="1" customWidth="1"/>
    <col min="14" max="14" width="13.5703125" style="5" customWidth="1"/>
    <col min="15" max="16" width="13.28515625" style="5" customWidth="1"/>
    <col min="17" max="27" width="12.42578125" style="5" bestFit="1" customWidth="1"/>
    <col min="28" max="53" width="11.42578125" style="5"/>
  </cols>
  <sheetData>
    <row r="1" spans="1:53" ht="18.75" x14ac:dyDescent="0.3">
      <c r="A1" s="11" t="s">
        <v>24</v>
      </c>
    </row>
    <row r="2" spans="1:53" x14ac:dyDescent="0.25">
      <c r="A2" t="s">
        <v>25</v>
      </c>
      <c r="G2" s="1"/>
      <c r="H2" s="3">
        <v>1</v>
      </c>
      <c r="I2" s="3">
        <f t="shared" ref="I2:BA2" si="0">IF(H2="","",IF($C$14-H2=0,"",H2+1))</f>
        <v>2</v>
      </c>
      <c r="J2" s="3">
        <f t="shared" si="0"/>
        <v>3</v>
      </c>
      <c r="K2" s="3">
        <f t="shared" si="0"/>
        <v>4</v>
      </c>
      <c r="L2" s="3">
        <f t="shared" si="0"/>
        <v>5</v>
      </c>
      <c r="M2" s="3">
        <f t="shared" si="0"/>
        <v>6</v>
      </c>
      <c r="N2" s="3">
        <f t="shared" si="0"/>
        <v>7</v>
      </c>
      <c r="O2" s="3">
        <f t="shared" si="0"/>
        <v>8</v>
      </c>
      <c r="P2" s="3">
        <f t="shared" si="0"/>
        <v>9</v>
      </c>
      <c r="Q2" s="3">
        <f t="shared" si="0"/>
        <v>10</v>
      </c>
      <c r="R2" s="3">
        <f t="shared" si="0"/>
        <v>11</v>
      </c>
      <c r="S2" s="3">
        <f t="shared" si="0"/>
        <v>12</v>
      </c>
      <c r="T2" s="3">
        <f t="shared" si="0"/>
        <v>13</v>
      </c>
      <c r="U2" s="3">
        <f t="shared" si="0"/>
        <v>14</v>
      </c>
      <c r="V2" s="3">
        <f t="shared" si="0"/>
        <v>15</v>
      </c>
      <c r="W2" s="3">
        <f t="shared" si="0"/>
        <v>16</v>
      </c>
      <c r="X2" s="3">
        <f t="shared" si="0"/>
        <v>17</v>
      </c>
      <c r="Y2" s="3">
        <f t="shared" si="0"/>
        <v>18</v>
      </c>
      <c r="Z2" s="3">
        <f t="shared" si="0"/>
        <v>19</v>
      </c>
      <c r="AA2" s="3">
        <f t="shared" si="0"/>
        <v>20</v>
      </c>
      <c r="AB2" s="3" t="str">
        <f t="shared" si="0"/>
        <v/>
      </c>
      <c r="AC2" s="3" t="str">
        <f t="shared" si="0"/>
        <v/>
      </c>
      <c r="AD2" s="3" t="str">
        <f t="shared" si="0"/>
        <v/>
      </c>
      <c r="AE2" s="3" t="str">
        <f t="shared" si="0"/>
        <v/>
      </c>
      <c r="AF2" s="3" t="str">
        <f t="shared" si="0"/>
        <v/>
      </c>
      <c r="AG2" s="3" t="str">
        <f t="shared" si="0"/>
        <v/>
      </c>
      <c r="AH2" s="3" t="str">
        <f t="shared" si="0"/>
        <v/>
      </c>
      <c r="AI2" s="3" t="str">
        <f t="shared" si="0"/>
        <v/>
      </c>
      <c r="AJ2" s="3" t="str">
        <f t="shared" si="0"/>
        <v/>
      </c>
      <c r="AK2" s="3" t="str">
        <f t="shared" si="0"/>
        <v/>
      </c>
      <c r="AL2" s="3" t="str">
        <f t="shared" si="0"/>
        <v/>
      </c>
      <c r="AM2" s="3" t="str">
        <f t="shared" si="0"/>
        <v/>
      </c>
      <c r="AN2" s="3" t="str">
        <f t="shared" si="0"/>
        <v/>
      </c>
      <c r="AO2" s="3" t="str">
        <f t="shared" si="0"/>
        <v/>
      </c>
      <c r="AP2" s="3" t="str">
        <f t="shared" si="0"/>
        <v/>
      </c>
      <c r="AQ2" s="3" t="str">
        <f t="shared" si="0"/>
        <v/>
      </c>
      <c r="AR2" s="3" t="str">
        <f t="shared" si="0"/>
        <v/>
      </c>
      <c r="AS2" s="3" t="str">
        <f t="shared" si="0"/>
        <v/>
      </c>
      <c r="AT2" s="3" t="str">
        <f t="shared" si="0"/>
        <v/>
      </c>
      <c r="AU2" s="3" t="str">
        <f t="shared" si="0"/>
        <v/>
      </c>
      <c r="AV2" s="3" t="str">
        <f t="shared" si="0"/>
        <v/>
      </c>
      <c r="AW2" s="3" t="str">
        <f t="shared" si="0"/>
        <v/>
      </c>
      <c r="AX2" s="3" t="str">
        <f t="shared" si="0"/>
        <v/>
      </c>
      <c r="AY2" s="3" t="str">
        <f t="shared" si="0"/>
        <v/>
      </c>
      <c r="AZ2" s="3" t="str">
        <f t="shared" si="0"/>
        <v/>
      </c>
      <c r="BA2" s="3" t="str">
        <f t="shared" si="0"/>
        <v/>
      </c>
    </row>
    <row r="3" spans="1:53" s="23" customFormat="1" x14ac:dyDescent="0.25">
      <c r="A3" s="37" t="s">
        <v>6</v>
      </c>
      <c r="B3" s="37"/>
      <c r="D3" s="25"/>
      <c r="E3" s="25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s="23" customFormat="1" x14ac:dyDescent="0.25">
      <c r="A4" s="21"/>
      <c r="B4" s="21"/>
      <c r="D4" s="25"/>
      <c r="E4" s="25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x14ac:dyDescent="0.25">
      <c r="A5" s="9" t="s">
        <v>3</v>
      </c>
      <c r="B5" s="16"/>
      <c r="C5" s="10"/>
      <c r="D5" s="15" t="s">
        <v>2</v>
      </c>
      <c r="F5" s="7"/>
      <c r="G5" s="23"/>
      <c r="H5" s="23"/>
      <c r="I5" s="28"/>
      <c r="J5" s="23"/>
      <c r="K5" s="23"/>
      <c r="L5" s="23"/>
      <c r="M5" s="23"/>
      <c r="N5" s="23"/>
      <c r="O5" s="4">
        <f t="shared" ref="O5:BA5" si="1">IF(O2="","",IF(O2&gt;0,-$C$28,""))</f>
        <v>0</v>
      </c>
      <c r="P5" s="4">
        <f t="shared" si="1"/>
        <v>0</v>
      </c>
      <c r="Q5" s="4">
        <f t="shared" si="1"/>
        <v>0</v>
      </c>
      <c r="R5" s="4">
        <f t="shared" si="1"/>
        <v>0</v>
      </c>
      <c r="S5" s="4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4">
        <f t="shared" si="1"/>
        <v>0</v>
      </c>
      <c r="X5" s="4">
        <f t="shared" si="1"/>
        <v>0</v>
      </c>
      <c r="Y5" s="4">
        <f t="shared" si="1"/>
        <v>0</v>
      </c>
      <c r="Z5" s="4">
        <f t="shared" si="1"/>
        <v>0</v>
      </c>
      <c r="AA5" s="4">
        <f t="shared" si="1"/>
        <v>0</v>
      </c>
      <c r="AB5" s="4" t="str">
        <f t="shared" si="1"/>
        <v/>
      </c>
      <c r="AC5" s="4" t="str">
        <f t="shared" si="1"/>
        <v/>
      </c>
      <c r="AD5" s="4" t="str">
        <f t="shared" si="1"/>
        <v/>
      </c>
      <c r="AE5" s="4" t="str">
        <f t="shared" si="1"/>
        <v/>
      </c>
      <c r="AF5" s="4" t="str">
        <f t="shared" si="1"/>
        <v/>
      </c>
      <c r="AG5" s="4" t="str">
        <f t="shared" si="1"/>
        <v/>
      </c>
      <c r="AH5" s="4" t="str">
        <f t="shared" si="1"/>
        <v/>
      </c>
      <c r="AI5" s="4" t="str">
        <f t="shared" si="1"/>
        <v/>
      </c>
      <c r="AJ5" s="4" t="str">
        <f t="shared" si="1"/>
        <v/>
      </c>
      <c r="AK5" s="4" t="str">
        <f t="shared" si="1"/>
        <v/>
      </c>
      <c r="AL5" s="4" t="str">
        <f t="shared" si="1"/>
        <v/>
      </c>
      <c r="AM5" s="4" t="str">
        <f t="shared" si="1"/>
        <v/>
      </c>
      <c r="AN5" s="4" t="str">
        <f t="shared" si="1"/>
        <v/>
      </c>
      <c r="AO5" s="4" t="str">
        <f t="shared" si="1"/>
        <v/>
      </c>
      <c r="AP5" s="4" t="str">
        <f t="shared" si="1"/>
        <v/>
      </c>
      <c r="AQ5" s="4" t="str">
        <f t="shared" si="1"/>
        <v/>
      </c>
      <c r="AR5" s="4" t="str">
        <f t="shared" si="1"/>
        <v/>
      </c>
      <c r="AS5" s="4" t="str">
        <f t="shared" si="1"/>
        <v/>
      </c>
      <c r="AT5" s="4" t="str">
        <f t="shared" si="1"/>
        <v/>
      </c>
      <c r="AU5" s="4" t="str">
        <f t="shared" si="1"/>
        <v/>
      </c>
      <c r="AV5" s="4" t="str">
        <f t="shared" si="1"/>
        <v/>
      </c>
      <c r="AW5" s="4" t="str">
        <f t="shared" si="1"/>
        <v/>
      </c>
      <c r="AX5" s="4" t="str">
        <f t="shared" si="1"/>
        <v/>
      </c>
      <c r="AY5" s="4" t="str">
        <f t="shared" si="1"/>
        <v/>
      </c>
      <c r="AZ5" s="4" t="str">
        <f t="shared" si="1"/>
        <v/>
      </c>
      <c r="BA5" s="4" t="str">
        <f t="shared" si="1"/>
        <v/>
      </c>
    </row>
    <row r="6" spans="1:53" x14ac:dyDescent="0.25">
      <c r="A6" s="38"/>
      <c r="B6" s="38"/>
      <c r="F6" s="7"/>
      <c r="G6" s="23"/>
      <c r="H6" s="23"/>
      <c r="I6" s="23"/>
      <c r="J6" s="23"/>
      <c r="K6" s="23"/>
      <c r="L6" s="23"/>
      <c r="M6" s="23"/>
      <c r="N6" s="23"/>
    </row>
    <row r="7" spans="1:53" x14ac:dyDescent="0.25">
      <c r="A7" s="17" t="s">
        <v>15</v>
      </c>
      <c r="B7" s="18"/>
      <c r="C7" s="12">
        <v>1800</v>
      </c>
      <c r="D7" s="24" t="s">
        <v>8</v>
      </c>
      <c r="F7" s="26" t="s">
        <v>4</v>
      </c>
      <c r="G7" s="26" t="s">
        <v>7</v>
      </c>
      <c r="H7" s="26" t="s">
        <v>16</v>
      </c>
      <c r="I7" s="26" t="s">
        <v>12</v>
      </c>
      <c r="J7" s="26" t="s">
        <v>11</v>
      </c>
      <c r="K7" s="26" t="s">
        <v>17</v>
      </c>
      <c r="L7" s="23"/>
      <c r="M7" s="22" t="s">
        <v>19</v>
      </c>
      <c r="N7" s="22" t="s">
        <v>20</v>
      </c>
      <c r="O7" s="22" t="s">
        <v>21</v>
      </c>
    </row>
    <row r="8" spans="1:53" ht="15" customHeight="1" x14ac:dyDescent="0.25">
      <c r="A8" s="17" t="s">
        <v>31</v>
      </c>
      <c r="B8" s="18"/>
      <c r="C8" s="13">
        <v>120</v>
      </c>
      <c r="D8" s="24" t="s">
        <v>34</v>
      </c>
      <c r="F8" s="27">
        <v>1</v>
      </c>
      <c r="G8" s="41">
        <f>C15*C11</f>
        <v>150000</v>
      </c>
      <c r="H8" s="41">
        <f>C15*C10</f>
        <v>30000</v>
      </c>
      <c r="I8" s="41">
        <f>C17*C15</f>
        <v>7500</v>
      </c>
      <c r="J8" s="41">
        <f>C15*C16*C7*C9</f>
        <v>99900</v>
      </c>
      <c r="K8" s="41">
        <f>C8*C15*C16</f>
        <v>66600</v>
      </c>
      <c r="L8" s="41"/>
      <c r="M8" s="41">
        <f>SUM(G8:K8)</f>
        <v>354000</v>
      </c>
      <c r="N8" s="41">
        <f>M8</f>
        <v>354000</v>
      </c>
      <c r="O8" s="41">
        <f>SUM(N8:N27)</f>
        <v>4183483.6356041878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53" x14ac:dyDescent="0.25">
      <c r="A9" s="17" t="s">
        <v>39</v>
      </c>
      <c r="B9" s="18"/>
      <c r="C9" s="13">
        <v>0.1</v>
      </c>
      <c r="D9" s="24" t="s">
        <v>35</v>
      </c>
      <c r="F9" s="27">
        <v>2</v>
      </c>
      <c r="G9" s="41"/>
      <c r="H9" s="41"/>
      <c r="I9" s="41">
        <f t="shared" ref="I9:I27" si="2">I8*(1+$C$13)</f>
        <v>7875</v>
      </c>
      <c r="J9" s="41">
        <f t="shared" ref="J9:J27" si="3">J8*(1+$C$13)</f>
        <v>104895</v>
      </c>
      <c r="K9" s="41">
        <f t="shared" ref="K9:K27" si="4">K8*(1+$C$13)</f>
        <v>69930</v>
      </c>
      <c r="L9" s="41"/>
      <c r="M9" s="41">
        <f>SUM(G9:K9)</f>
        <v>182700</v>
      </c>
      <c r="N9" s="41">
        <f t="shared" ref="N9:N27" si="5">M9/(1+$C$12)^(F9-1)</f>
        <v>176521.73913043478</v>
      </c>
      <c r="O9" s="41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53" x14ac:dyDescent="0.25">
      <c r="A10" s="17" t="s">
        <v>14</v>
      </c>
      <c r="B10" s="18"/>
      <c r="C10" s="14">
        <v>2000</v>
      </c>
      <c r="D10" s="24" t="s">
        <v>36</v>
      </c>
      <c r="F10" s="27">
        <v>3</v>
      </c>
      <c r="G10" s="41"/>
      <c r="H10" s="41"/>
      <c r="I10" s="41">
        <f t="shared" si="2"/>
        <v>8268.75</v>
      </c>
      <c r="J10" s="41">
        <f t="shared" si="3"/>
        <v>110139.75</v>
      </c>
      <c r="K10" s="41">
        <f t="shared" si="4"/>
        <v>73426.5</v>
      </c>
      <c r="L10" s="41"/>
      <c r="M10" s="41">
        <f t="shared" ref="M10:M27" si="6">SUM(G10:K10)</f>
        <v>191835</v>
      </c>
      <c r="N10" s="41">
        <f t="shared" si="5"/>
        <v>179080.02520478892</v>
      </c>
      <c r="O10" s="4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53" x14ac:dyDescent="0.25">
      <c r="A11" s="17" t="s">
        <v>13</v>
      </c>
      <c r="B11" s="18"/>
      <c r="C11" s="14">
        <v>10000</v>
      </c>
      <c r="D11" s="24" t="s">
        <v>36</v>
      </c>
      <c r="F11" s="27">
        <v>4</v>
      </c>
      <c r="G11" s="41"/>
      <c r="H11" s="41"/>
      <c r="I11" s="41">
        <f t="shared" si="2"/>
        <v>8682.1875</v>
      </c>
      <c r="J11" s="41">
        <f t="shared" si="3"/>
        <v>115646.7375</v>
      </c>
      <c r="K11" s="41">
        <f t="shared" si="4"/>
        <v>77097.824999999997</v>
      </c>
      <c r="L11" s="41"/>
      <c r="M11" s="41">
        <f t="shared" si="6"/>
        <v>201426.75</v>
      </c>
      <c r="N11" s="41">
        <f t="shared" si="5"/>
        <v>181675.38788891633</v>
      </c>
      <c r="O11" s="4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53" x14ac:dyDescent="0.25">
      <c r="A12" s="19" t="s">
        <v>10</v>
      </c>
      <c r="B12" s="20"/>
      <c r="C12" s="29">
        <v>3.5000000000000003E-2</v>
      </c>
      <c r="D12" s="24" t="s">
        <v>0</v>
      </c>
      <c r="F12" s="27">
        <v>5</v>
      </c>
      <c r="G12" s="41"/>
      <c r="H12" s="41"/>
      <c r="I12" s="41">
        <f t="shared" si="2"/>
        <v>9116.296875</v>
      </c>
      <c r="J12" s="41">
        <f t="shared" si="3"/>
        <v>121429.07437500001</v>
      </c>
      <c r="K12" s="41">
        <f t="shared" si="4"/>
        <v>80952.716249999998</v>
      </c>
      <c r="L12" s="41"/>
      <c r="M12" s="41">
        <f t="shared" si="6"/>
        <v>211498.08750000002</v>
      </c>
      <c r="N12" s="41">
        <f t="shared" si="5"/>
        <v>184308.36452498761</v>
      </c>
      <c r="O12" s="4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53" s="23" customFormat="1" x14ac:dyDescent="0.25">
      <c r="A13" s="19" t="s">
        <v>9</v>
      </c>
      <c r="B13" s="20"/>
      <c r="C13" s="29">
        <v>0.05</v>
      </c>
      <c r="D13" s="24" t="s">
        <v>0</v>
      </c>
      <c r="E13" s="25"/>
      <c r="F13" s="27">
        <v>6</v>
      </c>
      <c r="G13" s="41"/>
      <c r="H13" s="41"/>
      <c r="I13" s="41">
        <f t="shared" si="2"/>
        <v>9572.1117187500004</v>
      </c>
      <c r="J13" s="41">
        <f t="shared" si="3"/>
        <v>127500.52809375002</v>
      </c>
      <c r="K13" s="41">
        <f t="shared" si="4"/>
        <v>85000.352062499995</v>
      </c>
      <c r="L13" s="41"/>
      <c r="M13" s="41">
        <f t="shared" si="6"/>
        <v>222072.99187500001</v>
      </c>
      <c r="N13" s="41">
        <f t="shared" si="5"/>
        <v>186979.50024274105</v>
      </c>
      <c r="O13" s="4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x14ac:dyDescent="0.25">
      <c r="A14" s="17" t="s">
        <v>5</v>
      </c>
      <c r="B14" s="18"/>
      <c r="C14" s="14">
        <v>20</v>
      </c>
      <c r="D14" s="24" t="s">
        <v>22</v>
      </c>
      <c r="F14" s="27">
        <v>7</v>
      </c>
      <c r="G14" s="41"/>
      <c r="H14" s="41"/>
      <c r="I14" s="41">
        <f t="shared" si="2"/>
        <v>10050.717304687501</v>
      </c>
      <c r="J14" s="41">
        <f t="shared" si="3"/>
        <v>133875.55449843753</v>
      </c>
      <c r="K14" s="41">
        <f t="shared" si="4"/>
        <v>89250.369665624996</v>
      </c>
      <c r="L14" s="41"/>
      <c r="M14" s="41">
        <f t="shared" si="6"/>
        <v>233176.64146875002</v>
      </c>
      <c r="N14" s="41">
        <f t="shared" si="5"/>
        <v>189689.34807234601</v>
      </c>
      <c r="O14" s="4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53" s="23" customFormat="1" x14ac:dyDescent="0.25">
      <c r="A15" s="17" t="s">
        <v>26</v>
      </c>
      <c r="B15" s="18"/>
      <c r="C15" s="14">
        <v>15</v>
      </c>
      <c r="D15" s="24" t="s">
        <v>33</v>
      </c>
      <c r="E15" s="25"/>
      <c r="F15" s="27">
        <v>8</v>
      </c>
      <c r="G15" s="41"/>
      <c r="H15" s="41"/>
      <c r="I15" s="41">
        <f t="shared" si="2"/>
        <v>10553.253169921876</v>
      </c>
      <c r="J15" s="41">
        <f t="shared" si="3"/>
        <v>140569.33222335941</v>
      </c>
      <c r="K15" s="41">
        <f t="shared" si="4"/>
        <v>93712.888148906248</v>
      </c>
      <c r="L15" s="41"/>
      <c r="M15" s="41">
        <f t="shared" si="6"/>
        <v>244835.47354218754</v>
      </c>
      <c r="N15" s="41">
        <f t="shared" si="5"/>
        <v>192438.46905890177</v>
      </c>
      <c r="O15" s="4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x14ac:dyDescent="0.25">
      <c r="A16" s="17" t="s">
        <v>18</v>
      </c>
      <c r="B16" s="18"/>
      <c r="C16" s="14">
        <v>37</v>
      </c>
      <c r="D16" s="24" t="s">
        <v>1</v>
      </c>
      <c r="F16" s="27">
        <v>9</v>
      </c>
      <c r="G16" s="41"/>
      <c r="H16" s="41"/>
      <c r="I16" s="41">
        <f t="shared" si="2"/>
        <v>11080.91582841797</v>
      </c>
      <c r="J16" s="41">
        <f t="shared" si="3"/>
        <v>147597.79883452738</v>
      </c>
      <c r="K16" s="41">
        <f t="shared" si="4"/>
        <v>98398.532556351565</v>
      </c>
      <c r="L16" s="41"/>
      <c r="M16" s="41">
        <f t="shared" si="6"/>
        <v>257077.2472192969</v>
      </c>
      <c r="N16" s="41">
        <f t="shared" si="5"/>
        <v>195227.43237859604</v>
      </c>
      <c r="O16" s="4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x14ac:dyDescent="0.25">
      <c r="A17" s="17" t="s">
        <v>23</v>
      </c>
      <c r="B17" s="18"/>
      <c r="C17" s="14">
        <v>500</v>
      </c>
      <c r="D17" s="24" t="s">
        <v>36</v>
      </c>
      <c r="F17" s="27">
        <v>10</v>
      </c>
      <c r="G17" s="41"/>
      <c r="H17" s="41"/>
      <c r="I17" s="41">
        <f t="shared" si="2"/>
        <v>11634.961619838869</v>
      </c>
      <c r="J17" s="41">
        <f t="shared" si="3"/>
        <v>154977.68877625375</v>
      </c>
      <c r="K17" s="41">
        <f t="shared" si="4"/>
        <v>103318.45918416914</v>
      </c>
      <c r="L17" s="41"/>
      <c r="M17" s="41">
        <f t="shared" si="6"/>
        <v>269931.10958026175</v>
      </c>
      <c r="N17" s="41">
        <f t="shared" si="5"/>
        <v>198056.81545654673</v>
      </c>
      <c r="O17" s="4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x14ac:dyDescent="0.25">
      <c r="C18" s="1"/>
      <c r="F18" s="27">
        <v>11</v>
      </c>
      <c r="G18" s="41"/>
      <c r="H18" s="41"/>
      <c r="I18" s="41">
        <f t="shared" si="2"/>
        <v>12216.709700830812</v>
      </c>
      <c r="J18" s="41">
        <f t="shared" si="3"/>
        <v>162726.57321506646</v>
      </c>
      <c r="K18" s="41">
        <f t="shared" si="4"/>
        <v>108484.3821433776</v>
      </c>
      <c r="L18" s="41"/>
      <c r="M18" s="41">
        <f t="shared" si="6"/>
        <v>283427.66505927488</v>
      </c>
      <c r="N18" s="41">
        <f t="shared" si="5"/>
        <v>200927.20408635179</v>
      </c>
      <c r="O18" s="4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x14ac:dyDescent="0.25">
      <c r="A19" s="35" t="s">
        <v>32</v>
      </c>
      <c r="B19" s="36"/>
      <c r="C19" s="14">
        <f>O8</f>
        <v>4183483.6356041878</v>
      </c>
      <c r="D19" s="24" t="s">
        <v>36</v>
      </c>
      <c r="F19" s="27">
        <v>12</v>
      </c>
      <c r="G19" s="41"/>
      <c r="H19" s="41"/>
      <c r="I19" s="41">
        <f t="shared" si="2"/>
        <v>12827.545185872354</v>
      </c>
      <c r="J19" s="41">
        <f t="shared" si="3"/>
        <v>170862.90187581978</v>
      </c>
      <c r="K19" s="41">
        <f t="shared" si="4"/>
        <v>113908.60125054649</v>
      </c>
      <c r="L19" s="41"/>
      <c r="M19" s="41">
        <f t="shared" si="6"/>
        <v>297599.04831223865</v>
      </c>
      <c r="N19" s="41">
        <f t="shared" si="5"/>
        <v>203839.19255137141</v>
      </c>
      <c r="O19" s="4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x14ac:dyDescent="0.25">
      <c r="F20" s="27">
        <v>13</v>
      </c>
      <c r="G20" s="41"/>
      <c r="H20" s="41"/>
      <c r="I20" s="41">
        <f t="shared" si="2"/>
        <v>13468.922445165972</v>
      </c>
      <c r="J20" s="41">
        <f t="shared" si="3"/>
        <v>179406.04696961076</v>
      </c>
      <c r="K20" s="41">
        <f t="shared" si="4"/>
        <v>119604.03131307382</v>
      </c>
      <c r="L20" s="41"/>
      <c r="M20" s="41">
        <f t="shared" si="6"/>
        <v>312479.00072785059</v>
      </c>
      <c r="N20" s="41">
        <f t="shared" si="5"/>
        <v>206793.38374776809</v>
      </c>
      <c r="O20" s="4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x14ac:dyDescent="0.25">
      <c r="E21" s="23"/>
      <c r="F21" s="27">
        <v>14</v>
      </c>
      <c r="G21" s="42"/>
      <c r="H21" s="42"/>
      <c r="I21" s="41">
        <f t="shared" si="2"/>
        <v>14142.368567424272</v>
      </c>
      <c r="J21" s="41">
        <f t="shared" si="3"/>
        <v>188376.34931809132</v>
      </c>
      <c r="K21" s="41">
        <f t="shared" si="4"/>
        <v>125584.23287872752</v>
      </c>
      <c r="L21" s="41"/>
      <c r="M21" s="41">
        <f t="shared" si="6"/>
        <v>328102.95076424314</v>
      </c>
      <c r="N21" s="41">
        <f t="shared" si="5"/>
        <v>209790.38930933003</v>
      </c>
      <c r="O21" s="4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25">
      <c r="A22" s="23"/>
      <c r="B22" s="23"/>
      <c r="C22" s="23"/>
      <c r="D22" s="23"/>
      <c r="E22" s="23"/>
      <c r="F22" s="27">
        <v>15</v>
      </c>
      <c r="G22" s="41"/>
      <c r="H22" s="41"/>
      <c r="I22" s="41">
        <f t="shared" si="2"/>
        <v>14849.486995795485</v>
      </c>
      <c r="J22" s="41">
        <f t="shared" si="3"/>
        <v>197795.1667839959</v>
      </c>
      <c r="K22" s="41">
        <f t="shared" si="4"/>
        <v>131863.44452266389</v>
      </c>
      <c r="L22" s="41"/>
      <c r="M22" s="41">
        <f t="shared" si="6"/>
        <v>344508.09830245527</v>
      </c>
      <c r="N22" s="41">
        <f t="shared" si="5"/>
        <v>212830.82973410288</v>
      </c>
      <c r="O22" s="41"/>
    </row>
    <row r="23" spans="1:27" x14ac:dyDescent="0.25">
      <c r="A23" s="23"/>
      <c r="B23" s="23"/>
      <c r="C23" s="23"/>
      <c r="D23" s="23"/>
      <c r="E23" s="23"/>
      <c r="F23" s="27">
        <v>16</v>
      </c>
      <c r="G23" s="41"/>
      <c r="H23" s="41"/>
      <c r="I23" s="41">
        <f t="shared" si="2"/>
        <v>15591.96134558526</v>
      </c>
      <c r="J23" s="41">
        <f t="shared" si="3"/>
        <v>207684.92512319569</v>
      </c>
      <c r="K23" s="41">
        <f t="shared" si="4"/>
        <v>138456.6167487971</v>
      </c>
      <c r="L23" s="41"/>
      <c r="M23" s="41">
        <f t="shared" si="6"/>
        <v>361733.50321757805</v>
      </c>
      <c r="N23" s="41">
        <f t="shared" si="5"/>
        <v>215915.33451285804</v>
      </c>
      <c r="O23" s="41"/>
    </row>
    <row r="24" spans="1:27" x14ac:dyDescent="0.25">
      <c r="A24" s="23"/>
      <c r="B24" s="23"/>
      <c r="C24" s="23"/>
      <c r="D24" s="23"/>
      <c r="E24" s="23"/>
      <c r="F24" s="27">
        <v>17</v>
      </c>
      <c r="G24" s="42"/>
      <c r="H24" s="42"/>
      <c r="I24" s="41">
        <f t="shared" si="2"/>
        <v>16371.559412864523</v>
      </c>
      <c r="J24" s="41">
        <f t="shared" si="3"/>
        <v>218069.17137935548</v>
      </c>
      <c r="K24" s="41">
        <f t="shared" si="4"/>
        <v>145379.44758623696</v>
      </c>
      <c r="L24" s="41"/>
      <c r="M24" s="41">
        <f t="shared" si="6"/>
        <v>379820.17837845697</v>
      </c>
      <c r="N24" s="41">
        <f t="shared" si="5"/>
        <v>219044.54225942126</v>
      </c>
      <c r="O24" s="41"/>
    </row>
    <row r="25" spans="1:27" x14ac:dyDescent="0.25">
      <c r="A25" s="23"/>
      <c r="B25" s="23"/>
      <c r="C25" s="23"/>
      <c r="D25" s="23"/>
      <c r="E25" s="23"/>
      <c r="F25" s="27">
        <v>18</v>
      </c>
      <c r="G25" s="42"/>
      <c r="H25" s="42"/>
      <c r="I25" s="41">
        <f t="shared" si="2"/>
        <v>17190.13738350775</v>
      </c>
      <c r="J25" s="41">
        <f t="shared" si="3"/>
        <v>228972.62994832327</v>
      </c>
      <c r="K25" s="41">
        <f t="shared" si="4"/>
        <v>152648.41996554882</v>
      </c>
      <c r="L25" s="41"/>
      <c r="M25" s="41">
        <f t="shared" si="6"/>
        <v>398811.18729737983</v>
      </c>
      <c r="N25" s="41">
        <f t="shared" si="5"/>
        <v>222219.10084289112</v>
      </c>
      <c r="O25" s="41"/>
    </row>
    <row r="26" spans="1:27" x14ac:dyDescent="0.25">
      <c r="A26" s="23"/>
      <c r="B26" s="23"/>
      <c r="C26" s="23"/>
      <c r="D26" s="23"/>
      <c r="E26" s="23"/>
      <c r="F26" s="27">
        <v>19</v>
      </c>
      <c r="G26" s="42"/>
      <c r="H26" s="42"/>
      <c r="I26" s="41">
        <f t="shared" si="2"/>
        <v>18049.644252683138</v>
      </c>
      <c r="J26" s="41">
        <f t="shared" si="3"/>
        <v>240421.26144573945</v>
      </c>
      <c r="K26" s="41">
        <f t="shared" si="4"/>
        <v>160280.84096382625</v>
      </c>
      <c r="L26" s="41"/>
      <c r="M26" s="41">
        <f t="shared" si="6"/>
        <v>418751.74666224886</v>
      </c>
      <c r="N26" s="41">
        <f t="shared" si="5"/>
        <v>225439.66752177363</v>
      </c>
      <c r="O26" s="41"/>
    </row>
    <row r="27" spans="1:27" x14ac:dyDescent="0.25">
      <c r="A27" s="23"/>
      <c r="B27" s="23"/>
      <c r="C27" s="23"/>
      <c r="D27" s="23"/>
      <c r="E27" s="23"/>
      <c r="F27" s="27">
        <v>20</v>
      </c>
      <c r="G27" s="42"/>
      <c r="H27" s="42"/>
      <c r="I27" s="41">
        <f>I26*(1+$C$13)</f>
        <v>18952.126465317295</v>
      </c>
      <c r="J27" s="41">
        <f t="shared" si="3"/>
        <v>252442.32451802643</v>
      </c>
      <c r="K27" s="41">
        <f t="shared" si="4"/>
        <v>168294.88301201758</v>
      </c>
      <c r="L27" s="41"/>
      <c r="M27" s="41">
        <f t="shared" si="6"/>
        <v>439689.33399536129</v>
      </c>
      <c r="N27" s="41">
        <f t="shared" si="5"/>
        <v>228706.90908006023</v>
      </c>
      <c r="O27" s="41"/>
    </row>
    <row r="28" spans="1:27" x14ac:dyDescent="0.25">
      <c r="A28" s="23"/>
      <c r="B28" s="23"/>
      <c r="C28" s="23"/>
      <c r="D28" s="23"/>
      <c r="E28" s="23"/>
    </row>
    <row r="30" spans="1:27" ht="18.75" x14ac:dyDescent="0.3">
      <c r="A30" s="11" t="s">
        <v>38</v>
      </c>
      <c r="B30" s="23"/>
      <c r="C30" s="23"/>
      <c r="D30" s="25"/>
      <c r="E30" s="25"/>
      <c r="F30" s="23"/>
      <c r="G30" s="23"/>
    </row>
    <row r="31" spans="1:27" x14ac:dyDescent="0.25">
      <c r="A31" s="23" t="s">
        <v>25</v>
      </c>
      <c r="B31" s="23"/>
      <c r="C31" s="23"/>
      <c r="D31" s="25"/>
      <c r="E31" s="25"/>
      <c r="F31" s="23"/>
      <c r="G31" s="1"/>
      <c r="H31" s="3">
        <v>1</v>
      </c>
      <c r="I31" s="3">
        <f t="shared" ref="I31:O31" si="7">IF(H31="","",IF($C$14-H31=0,"",H31+1))</f>
        <v>2</v>
      </c>
      <c r="J31" s="3">
        <f t="shared" si="7"/>
        <v>3</v>
      </c>
      <c r="K31" s="3">
        <f t="shared" si="7"/>
        <v>4</v>
      </c>
      <c r="L31" s="3">
        <f t="shared" si="7"/>
        <v>5</v>
      </c>
      <c r="M31" s="3">
        <f t="shared" si="7"/>
        <v>6</v>
      </c>
      <c r="N31" s="3">
        <f t="shared" si="7"/>
        <v>7</v>
      </c>
      <c r="O31" s="3">
        <f t="shared" si="7"/>
        <v>8</v>
      </c>
    </row>
    <row r="32" spans="1:27" x14ac:dyDescent="0.25">
      <c r="A32" s="37" t="s">
        <v>6</v>
      </c>
      <c r="B32" s="37"/>
      <c r="C32" s="23"/>
      <c r="D32" s="25"/>
      <c r="E32" s="25"/>
      <c r="F32" s="23"/>
      <c r="G32" s="1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4"/>
      <c r="B33" s="34"/>
      <c r="C33" s="23"/>
      <c r="D33" s="25"/>
      <c r="E33" s="25"/>
      <c r="F33" s="23"/>
      <c r="G33" s="1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9" t="s">
        <v>3</v>
      </c>
      <c r="B34" s="16"/>
      <c r="C34" s="10"/>
      <c r="D34" s="15" t="s">
        <v>2</v>
      </c>
      <c r="E34" s="25"/>
      <c r="F34" s="7"/>
      <c r="G34" s="23"/>
      <c r="H34" s="23"/>
      <c r="I34" s="28"/>
      <c r="J34" s="23"/>
      <c r="K34" s="23"/>
      <c r="L34" s="23"/>
      <c r="M34" s="23"/>
      <c r="N34" s="23"/>
      <c r="O34" s="4">
        <f t="shared" ref="O34" si="8">IF(O31="","",IF(O31&gt;0,-$C$28,""))</f>
        <v>0</v>
      </c>
    </row>
    <row r="35" spans="1:15" x14ac:dyDescent="0.25">
      <c r="A35" s="38"/>
      <c r="B35" s="38"/>
      <c r="C35" s="23"/>
      <c r="D35" s="25"/>
      <c r="E35" s="25"/>
      <c r="F35" s="7"/>
      <c r="G35" s="23"/>
      <c r="H35" s="23"/>
      <c r="I35" s="23"/>
      <c r="J35" s="23"/>
      <c r="K35" s="23"/>
      <c r="L35" s="23"/>
      <c r="M35" s="23"/>
      <c r="N35" s="23"/>
    </row>
    <row r="36" spans="1:15" x14ac:dyDescent="0.25">
      <c r="A36" s="39" t="s">
        <v>15</v>
      </c>
      <c r="B36" s="40"/>
      <c r="C36" s="12">
        <v>1800</v>
      </c>
      <c r="D36" s="24" t="s">
        <v>8</v>
      </c>
      <c r="E36" s="25"/>
      <c r="F36" s="26" t="s">
        <v>4</v>
      </c>
      <c r="G36" s="26" t="s">
        <v>7</v>
      </c>
      <c r="H36" s="26" t="s">
        <v>16</v>
      </c>
      <c r="I36" s="26" t="s">
        <v>12</v>
      </c>
      <c r="J36" s="26" t="s">
        <v>11</v>
      </c>
      <c r="K36" s="26" t="s">
        <v>17</v>
      </c>
      <c r="L36" s="23"/>
      <c r="M36" s="22" t="s">
        <v>19</v>
      </c>
      <c r="N36" s="22" t="s">
        <v>20</v>
      </c>
      <c r="O36" s="22" t="s">
        <v>21</v>
      </c>
    </row>
    <row r="37" spans="1:15" x14ac:dyDescent="0.25">
      <c r="A37" s="32" t="s">
        <v>31</v>
      </c>
      <c r="B37" s="33"/>
      <c r="C37" s="13">
        <v>120</v>
      </c>
      <c r="D37" s="24" t="s">
        <v>34</v>
      </c>
      <c r="E37" s="25"/>
      <c r="F37" s="27">
        <v>1</v>
      </c>
      <c r="G37" s="41">
        <f>C44*C40</f>
        <v>200000</v>
      </c>
      <c r="H37" s="41">
        <f>C44*C39</f>
        <v>40000</v>
      </c>
      <c r="I37" s="41">
        <f>C46*C44</f>
        <v>10000</v>
      </c>
      <c r="J37" s="41">
        <f>C44*C45*C36*C38</f>
        <v>133200</v>
      </c>
      <c r="K37" s="41">
        <f>C37*C44*C45</f>
        <v>88800</v>
      </c>
      <c r="L37" s="41"/>
      <c r="M37" s="41">
        <f>SUM(G37:K37)</f>
        <v>472000</v>
      </c>
      <c r="N37" s="41">
        <f>M37</f>
        <v>472000</v>
      </c>
      <c r="O37" s="41">
        <f>SUM(N37:N56)</f>
        <v>5577978.1808055826</v>
      </c>
    </row>
    <row r="38" spans="1:15" x14ac:dyDescent="0.25">
      <c r="A38" s="32" t="s">
        <v>39</v>
      </c>
      <c r="B38" s="33"/>
      <c r="C38" s="13">
        <v>0.1</v>
      </c>
      <c r="D38" s="24" t="s">
        <v>35</v>
      </c>
      <c r="E38" s="25"/>
      <c r="F38" s="27">
        <v>2</v>
      </c>
      <c r="G38" s="41"/>
      <c r="H38" s="41"/>
      <c r="I38" s="41">
        <f t="shared" ref="I38:K53" si="9">I37*(1+$C$13)</f>
        <v>10500</v>
      </c>
      <c r="J38" s="41">
        <f t="shared" si="9"/>
        <v>139860</v>
      </c>
      <c r="K38" s="41">
        <f t="shared" si="9"/>
        <v>93240</v>
      </c>
      <c r="L38" s="41"/>
      <c r="M38" s="41">
        <f t="shared" ref="M38:M56" si="10">SUM(G38:K38)</f>
        <v>243600</v>
      </c>
      <c r="N38" s="41">
        <f t="shared" ref="N38:N56" si="11">M38/(1+$C$12)^(F38-1)</f>
        <v>235362.31884057974</v>
      </c>
      <c r="O38" s="41"/>
    </row>
    <row r="39" spans="1:15" x14ac:dyDescent="0.25">
      <c r="A39" s="32" t="s">
        <v>27</v>
      </c>
      <c r="B39" s="33"/>
      <c r="C39" s="14">
        <v>2000</v>
      </c>
      <c r="D39" s="24" t="s">
        <v>36</v>
      </c>
      <c r="E39" s="25"/>
      <c r="F39" s="27">
        <v>3</v>
      </c>
      <c r="G39" s="41"/>
      <c r="H39" s="41"/>
      <c r="I39" s="41">
        <f t="shared" si="9"/>
        <v>11025</v>
      </c>
      <c r="J39" s="41">
        <f t="shared" si="9"/>
        <v>146853</v>
      </c>
      <c r="K39" s="41">
        <f t="shared" si="9"/>
        <v>97902</v>
      </c>
      <c r="L39" s="41"/>
      <c r="M39" s="41">
        <f t="shared" si="10"/>
        <v>255780</v>
      </c>
      <c r="N39" s="41">
        <f t="shared" si="11"/>
        <v>238773.36693971857</v>
      </c>
      <c r="O39" s="41"/>
    </row>
    <row r="40" spans="1:15" x14ac:dyDescent="0.25">
      <c r="A40" s="32" t="s">
        <v>28</v>
      </c>
      <c r="B40" s="33"/>
      <c r="C40" s="14">
        <v>10000</v>
      </c>
      <c r="D40" s="24" t="s">
        <v>36</v>
      </c>
      <c r="E40" s="25"/>
      <c r="F40" s="27">
        <v>4</v>
      </c>
      <c r="G40" s="41"/>
      <c r="H40" s="41"/>
      <c r="I40" s="41">
        <f t="shared" si="9"/>
        <v>11576.25</v>
      </c>
      <c r="J40" s="41">
        <f t="shared" si="9"/>
        <v>154195.65</v>
      </c>
      <c r="K40" s="41">
        <f t="shared" si="9"/>
        <v>102797.1</v>
      </c>
      <c r="L40" s="41"/>
      <c r="M40" s="41">
        <f t="shared" si="10"/>
        <v>268569</v>
      </c>
      <c r="N40" s="41">
        <f t="shared" si="11"/>
        <v>242233.85051855509</v>
      </c>
      <c r="O40" s="41"/>
    </row>
    <row r="41" spans="1:15" x14ac:dyDescent="0.25">
      <c r="A41" s="19" t="s">
        <v>10</v>
      </c>
      <c r="B41" s="20"/>
      <c r="C41" s="29">
        <v>3.5000000000000003E-2</v>
      </c>
      <c r="D41" s="24" t="s">
        <v>0</v>
      </c>
      <c r="E41" s="25"/>
      <c r="F41" s="27">
        <v>5</v>
      </c>
      <c r="G41" s="41"/>
      <c r="H41" s="41"/>
      <c r="I41" s="41">
        <f t="shared" si="9"/>
        <v>12155.0625</v>
      </c>
      <c r="J41" s="41">
        <f t="shared" si="9"/>
        <v>161905.4325</v>
      </c>
      <c r="K41" s="41">
        <f t="shared" si="9"/>
        <v>107936.95500000002</v>
      </c>
      <c r="L41" s="41"/>
      <c r="M41" s="41">
        <f t="shared" si="10"/>
        <v>281997.45</v>
      </c>
      <c r="N41" s="41">
        <f t="shared" si="11"/>
        <v>245744.48603331679</v>
      </c>
      <c r="O41" s="41"/>
    </row>
    <row r="42" spans="1:15" x14ac:dyDescent="0.25">
      <c r="A42" s="19" t="s">
        <v>9</v>
      </c>
      <c r="B42" s="20"/>
      <c r="C42" s="29">
        <v>0.05</v>
      </c>
      <c r="D42" s="24" t="s">
        <v>0</v>
      </c>
      <c r="E42" s="25"/>
      <c r="F42" s="27">
        <v>6</v>
      </c>
      <c r="G42" s="41"/>
      <c r="H42" s="41"/>
      <c r="I42" s="41">
        <f t="shared" si="9"/>
        <v>12762.815625000001</v>
      </c>
      <c r="J42" s="41">
        <f t="shared" si="9"/>
        <v>170000.70412499999</v>
      </c>
      <c r="K42" s="41">
        <f t="shared" si="9"/>
        <v>113333.80275000002</v>
      </c>
      <c r="L42" s="41"/>
      <c r="M42" s="41">
        <f t="shared" si="10"/>
        <v>296097.32250000001</v>
      </c>
      <c r="N42" s="41">
        <f t="shared" si="11"/>
        <v>249306.00032365476</v>
      </c>
      <c r="O42" s="41"/>
    </row>
    <row r="43" spans="1:15" x14ac:dyDescent="0.25">
      <c r="A43" s="32" t="s">
        <v>5</v>
      </c>
      <c r="B43" s="33"/>
      <c r="C43" s="14">
        <v>20</v>
      </c>
      <c r="D43" s="24" t="s">
        <v>22</v>
      </c>
      <c r="E43" s="25"/>
      <c r="F43" s="27">
        <v>7</v>
      </c>
      <c r="G43" s="41"/>
      <c r="H43" s="41"/>
      <c r="I43" s="41">
        <f t="shared" si="9"/>
        <v>13400.956406250001</v>
      </c>
      <c r="J43" s="41">
        <f t="shared" si="9"/>
        <v>178500.73933124999</v>
      </c>
      <c r="K43" s="41">
        <f t="shared" si="9"/>
        <v>119000.49288750002</v>
      </c>
      <c r="L43" s="41"/>
      <c r="M43" s="41">
        <f t="shared" si="10"/>
        <v>310902.18862500001</v>
      </c>
      <c r="N43" s="41">
        <f t="shared" si="11"/>
        <v>252919.13076312799</v>
      </c>
      <c r="O43" s="41"/>
    </row>
    <row r="44" spans="1:15" x14ac:dyDescent="0.25">
      <c r="A44" s="32" t="s">
        <v>29</v>
      </c>
      <c r="B44" s="33"/>
      <c r="C44" s="14">
        <v>20</v>
      </c>
      <c r="D44" s="24" t="s">
        <v>33</v>
      </c>
      <c r="E44" s="25"/>
      <c r="F44" s="27">
        <v>8</v>
      </c>
      <c r="G44" s="41"/>
      <c r="H44" s="41"/>
      <c r="I44" s="41">
        <f t="shared" si="9"/>
        <v>14071.004226562502</v>
      </c>
      <c r="J44" s="41">
        <f t="shared" si="9"/>
        <v>187425.7762978125</v>
      </c>
      <c r="K44" s="41">
        <f t="shared" si="9"/>
        <v>124950.51753187503</v>
      </c>
      <c r="L44" s="41"/>
      <c r="M44" s="41">
        <f t="shared" si="10"/>
        <v>326447.29805625003</v>
      </c>
      <c r="N44" s="41">
        <f t="shared" si="11"/>
        <v>256584.62541186903</v>
      </c>
      <c r="O44" s="41"/>
    </row>
    <row r="45" spans="1:15" x14ac:dyDescent="0.25">
      <c r="A45" s="32" t="s">
        <v>30</v>
      </c>
      <c r="B45" s="33"/>
      <c r="C45" s="14">
        <v>37</v>
      </c>
      <c r="D45" s="24" t="s">
        <v>1</v>
      </c>
      <c r="E45" s="25"/>
      <c r="F45" s="27">
        <v>9</v>
      </c>
      <c r="G45" s="41"/>
      <c r="H45" s="41"/>
      <c r="I45" s="41">
        <f t="shared" si="9"/>
        <v>14774.554437890627</v>
      </c>
      <c r="J45" s="41">
        <f t="shared" si="9"/>
        <v>196797.06511270313</v>
      </c>
      <c r="K45" s="41">
        <f t="shared" si="9"/>
        <v>131198.04340846877</v>
      </c>
      <c r="L45" s="41"/>
      <c r="M45" s="41">
        <f t="shared" si="10"/>
        <v>342769.66295906249</v>
      </c>
      <c r="N45" s="41">
        <f t="shared" si="11"/>
        <v>260303.24317146133</v>
      </c>
      <c r="O45" s="41"/>
    </row>
    <row r="46" spans="1:15" x14ac:dyDescent="0.25">
      <c r="A46" s="32" t="s">
        <v>23</v>
      </c>
      <c r="B46" s="33"/>
      <c r="C46" s="14">
        <v>500</v>
      </c>
      <c r="D46" s="24" t="s">
        <v>36</v>
      </c>
      <c r="E46" s="25"/>
      <c r="F46" s="27">
        <v>10</v>
      </c>
      <c r="G46" s="41"/>
      <c r="H46" s="41"/>
      <c r="I46" s="41">
        <f t="shared" si="9"/>
        <v>15513.28215978516</v>
      </c>
      <c r="J46" s="41">
        <f t="shared" si="9"/>
        <v>206636.91836833829</v>
      </c>
      <c r="K46" s="41">
        <f t="shared" si="9"/>
        <v>137757.94557889222</v>
      </c>
      <c r="L46" s="41"/>
      <c r="M46" s="41">
        <f t="shared" si="10"/>
        <v>359908.14610701567</v>
      </c>
      <c r="N46" s="41">
        <f t="shared" si="11"/>
        <v>264075.75394206232</v>
      </c>
      <c r="O46" s="41"/>
    </row>
    <row r="47" spans="1:15" x14ac:dyDescent="0.25">
      <c r="A47" s="23"/>
      <c r="B47" s="23"/>
      <c r="C47" s="1"/>
      <c r="D47" s="25"/>
      <c r="E47" s="25"/>
      <c r="F47" s="27">
        <v>11</v>
      </c>
      <c r="G47" s="41"/>
      <c r="H47" s="41"/>
      <c r="I47" s="41">
        <f t="shared" si="9"/>
        <v>16288.946267774418</v>
      </c>
      <c r="J47" s="41">
        <f t="shared" si="9"/>
        <v>216968.76428675521</v>
      </c>
      <c r="K47" s="41">
        <f t="shared" si="9"/>
        <v>144645.84285783683</v>
      </c>
      <c r="L47" s="41"/>
      <c r="M47" s="41">
        <f t="shared" si="10"/>
        <v>377903.55341236643</v>
      </c>
      <c r="N47" s="41">
        <f t="shared" si="11"/>
        <v>267902.93878180231</v>
      </c>
      <c r="O47" s="41"/>
    </row>
    <row r="48" spans="1:15" x14ac:dyDescent="0.25">
      <c r="A48" s="35" t="s">
        <v>32</v>
      </c>
      <c r="B48" s="36"/>
      <c r="C48" s="14">
        <f>O37</f>
        <v>5577978.1808055826</v>
      </c>
      <c r="D48" s="24" t="s">
        <v>36</v>
      </c>
      <c r="E48" s="25"/>
      <c r="F48" s="27">
        <v>12</v>
      </c>
      <c r="G48" s="41"/>
      <c r="H48" s="41"/>
      <c r="I48" s="41">
        <f t="shared" si="9"/>
        <v>17103.393581163138</v>
      </c>
      <c r="J48" s="41">
        <f t="shared" si="9"/>
        <v>227817.20250109298</v>
      </c>
      <c r="K48" s="41">
        <f t="shared" si="9"/>
        <v>151878.13500072868</v>
      </c>
      <c r="L48" s="41"/>
      <c r="M48" s="41">
        <f t="shared" si="10"/>
        <v>396798.73108298483</v>
      </c>
      <c r="N48" s="41">
        <f t="shared" si="11"/>
        <v>271785.59006849519</v>
      </c>
      <c r="O48" s="41"/>
    </row>
    <row r="49" spans="1:15" x14ac:dyDescent="0.25">
      <c r="A49" s="23"/>
      <c r="B49" s="23"/>
      <c r="C49" s="23"/>
      <c r="D49" s="25"/>
      <c r="E49" s="25"/>
      <c r="F49" s="27">
        <v>13</v>
      </c>
      <c r="G49" s="41"/>
      <c r="H49" s="41"/>
      <c r="I49" s="41">
        <f t="shared" si="9"/>
        <v>17958.563260221297</v>
      </c>
      <c r="J49" s="41">
        <f t="shared" si="9"/>
        <v>239208.06262614764</v>
      </c>
      <c r="K49" s="41">
        <f t="shared" si="9"/>
        <v>159472.04175076511</v>
      </c>
      <c r="L49" s="41"/>
      <c r="M49" s="41">
        <f t="shared" si="10"/>
        <v>416638.66763713409</v>
      </c>
      <c r="N49" s="41">
        <f t="shared" si="11"/>
        <v>275724.51166369079</v>
      </c>
      <c r="O49" s="41"/>
    </row>
    <row r="50" spans="1:15" x14ac:dyDescent="0.25">
      <c r="A50" s="23"/>
      <c r="B50" s="23"/>
      <c r="C50" s="23"/>
      <c r="D50" s="25"/>
      <c r="E50" s="23"/>
      <c r="F50" s="27">
        <v>14</v>
      </c>
      <c r="G50" s="41"/>
      <c r="H50" s="41"/>
      <c r="I50" s="41">
        <f t="shared" si="9"/>
        <v>18856.491423232364</v>
      </c>
      <c r="J50" s="41">
        <f t="shared" si="9"/>
        <v>251168.46575745504</v>
      </c>
      <c r="K50" s="41">
        <f t="shared" si="9"/>
        <v>167445.64383830337</v>
      </c>
      <c r="L50" s="41"/>
      <c r="M50" s="41">
        <f t="shared" si="10"/>
        <v>437470.60101899074</v>
      </c>
      <c r="N50" s="41">
        <f t="shared" si="11"/>
        <v>279720.51907910663</v>
      </c>
      <c r="O50" s="41"/>
    </row>
    <row r="51" spans="1:15" x14ac:dyDescent="0.25">
      <c r="A51" s="23"/>
      <c r="B51" s="23"/>
      <c r="C51" s="23"/>
      <c r="D51" s="23"/>
      <c r="E51" s="23"/>
      <c r="F51" s="27">
        <v>15</v>
      </c>
      <c r="G51" s="41"/>
      <c r="H51" s="41"/>
      <c r="I51" s="41">
        <f t="shared" si="9"/>
        <v>19799.315994393983</v>
      </c>
      <c r="J51" s="41">
        <f t="shared" si="9"/>
        <v>263726.88904532779</v>
      </c>
      <c r="K51" s="41">
        <f t="shared" si="9"/>
        <v>175817.92603021854</v>
      </c>
      <c r="L51" s="41"/>
      <c r="M51" s="41">
        <f t="shared" si="10"/>
        <v>459344.13106994034</v>
      </c>
      <c r="N51" s="41">
        <f t="shared" si="11"/>
        <v>283774.43964547047</v>
      </c>
      <c r="O51" s="41"/>
    </row>
    <row r="52" spans="1:15" x14ac:dyDescent="0.25">
      <c r="A52" s="23"/>
      <c r="B52" s="23"/>
      <c r="C52" s="23"/>
      <c r="D52" s="23"/>
      <c r="E52" s="23"/>
      <c r="F52" s="27">
        <v>16</v>
      </c>
      <c r="G52" s="41"/>
      <c r="H52" s="41"/>
      <c r="I52" s="41">
        <f t="shared" si="9"/>
        <v>20789.281794113682</v>
      </c>
      <c r="J52" s="41">
        <f t="shared" si="9"/>
        <v>276913.23349759419</v>
      </c>
      <c r="K52" s="41">
        <f t="shared" si="9"/>
        <v>184608.82233172949</v>
      </c>
      <c r="L52" s="41"/>
      <c r="M52" s="41">
        <f t="shared" si="10"/>
        <v>482311.3376234374</v>
      </c>
      <c r="N52" s="41">
        <f t="shared" si="11"/>
        <v>287887.1126838107</v>
      </c>
      <c r="O52" s="41"/>
    </row>
    <row r="53" spans="1:15" x14ac:dyDescent="0.25">
      <c r="A53" s="23"/>
      <c r="B53" s="23"/>
      <c r="C53" s="23"/>
      <c r="D53" s="23"/>
      <c r="E53" s="23"/>
      <c r="F53" s="27">
        <v>17</v>
      </c>
      <c r="G53" s="41"/>
      <c r="H53" s="41"/>
      <c r="I53" s="41">
        <f t="shared" si="9"/>
        <v>21828.745883819367</v>
      </c>
      <c r="J53" s="41">
        <f t="shared" si="9"/>
        <v>290758.89517247392</v>
      </c>
      <c r="K53" s="41">
        <f t="shared" si="9"/>
        <v>193839.26344831596</v>
      </c>
      <c r="L53" s="41"/>
      <c r="M53" s="41">
        <f t="shared" si="10"/>
        <v>506426.90450460924</v>
      </c>
      <c r="N53" s="41">
        <f t="shared" si="11"/>
        <v>292059.3896792283</v>
      </c>
      <c r="O53" s="41"/>
    </row>
    <row r="54" spans="1:15" x14ac:dyDescent="0.25">
      <c r="A54" s="23"/>
      <c r="B54" s="23"/>
      <c r="C54" s="23"/>
      <c r="D54" s="23"/>
      <c r="E54" s="23"/>
      <c r="F54" s="27">
        <v>18</v>
      </c>
      <c r="G54" s="41"/>
      <c r="H54" s="41"/>
      <c r="I54" s="41">
        <f t="shared" ref="I54:K56" si="12">I53*(1+$C$13)</f>
        <v>22920.183178010335</v>
      </c>
      <c r="J54" s="41">
        <f t="shared" si="12"/>
        <v>305296.83993109764</v>
      </c>
      <c r="K54" s="41">
        <f t="shared" si="12"/>
        <v>203531.22662073176</v>
      </c>
      <c r="L54" s="41"/>
      <c r="M54" s="41">
        <f t="shared" si="10"/>
        <v>531748.24972983974</v>
      </c>
      <c r="N54" s="41">
        <f t="shared" si="11"/>
        <v>296292.13445718813</v>
      </c>
      <c r="O54" s="41"/>
    </row>
    <row r="55" spans="1:15" x14ac:dyDescent="0.25">
      <c r="A55" s="23"/>
      <c r="B55" s="23"/>
      <c r="C55" s="23"/>
      <c r="D55" s="23"/>
      <c r="E55" s="23"/>
      <c r="F55" s="27">
        <v>19</v>
      </c>
      <c r="G55" s="41"/>
      <c r="H55" s="41"/>
      <c r="I55" s="41">
        <f t="shared" si="12"/>
        <v>24066.192336910852</v>
      </c>
      <c r="J55" s="41">
        <f t="shared" si="12"/>
        <v>320561.68192765251</v>
      </c>
      <c r="K55" s="41">
        <f t="shared" si="12"/>
        <v>213707.78795176835</v>
      </c>
      <c r="L55" s="41"/>
      <c r="M55" s="41">
        <f t="shared" si="10"/>
        <v>558335.66221633169</v>
      </c>
      <c r="N55" s="41">
        <f t="shared" si="11"/>
        <v>300586.22336236481</v>
      </c>
      <c r="O55" s="41"/>
    </row>
    <row r="56" spans="1:15" x14ac:dyDescent="0.25">
      <c r="A56" s="23"/>
      <c r="B56" s="23"/>
      <c r="C56" s="23"/>
      <c r="D56" s="23"/>
      <c r="E56" s="23"/>
      <c r="F56" s="27">
        <v>20</v>
      </c>
      <c r="G56" s="41"/>
      <c r="H56" s="41"/>
      <c r="I56" s="41">
        <f t="shared" si="12"/>
        <v>25269.501953756397</v>
      </c>
      <c r="J56" s="41">
        <f t="shared" si="12"/>
        <v>336589.76602403517</v>
      </c>
      <c r="K56" s="41">
        <f t="shared" si="12"/>
        <v>224393.17734935676</v>
      </c>
      <c r="L56" s="41"/>
      <c r="M56" s="41">
        <f t="shared" si="10"/>
        <v>586252.44532714831</v>
      </c>
      <c r="N56" s="41">
        <f t="shared" si="11"/>
        <v>304942.54544008028</v>
      </c>
      <c r="O56" s="41"/>
    </row>
    <row r="57" spans="1:15" x14ac:dyDescent="0.25">
      <c r="A57" s="23"/>
      <c r="B57" s="23"/>
      <c r="C57" s="23"/>
      <c r="D57" s="23"/>
      <c r="E57" s="23"/>
      <c r="F57" s="23"/>
      <c r="G57" s="5"/>
    </row>
    <row r="59" spans="1:15" x14ac:dyDescent="0.25">
      <c r="A59" s="23"/>
      <c r="B59" s="23"/>
      <c r="C59" s="23"/>
      <c r="D59" s="23"/>
      <c r="E59" s="23"/>
      <c r="F59" s="23"/>
      <c r="G59" s="23"/>
    </row>
    <row r="60" spans="1:15" ht="26.25" x14ac:dyDescent="0.4">
      <c r="A60" s="43" t="s">
        <v>37</v>
      </c>
      <c r="B60" s="44"/>
      <c r="C60" s="31">
        <f>C48-C19</f>
        <v>1394494.5452013947</v>
      </c>
      <c r="D60" s="30" t="s">
        <v>36</v>
      </c>
      <c r="E60" s="23"/>
      <c r="F60" s="23"/>
      <c r="G60" s="23"/>
    </row>
    <row r="61" spans="1:15" x14ac:dyDescent="0.25">
      <c r="A61" s="23"/>
      <c r="B61" s="23"/>
      <c r="C61" s="23"/>
      <c r="D61" s="23"/>
      <c r="E61" s="23"/>
      <c r="F61" s="23"/>
      <c r="G61" s="23"/>
    </row>
    <row r="62" spans="1:15" x14ac:dyDescent="0.25">
      <c r="A62" s="23"/>
      <c r="B62" s="23"/>
      <c r="C62" s="23"/>
      <c r="D62" s="23"/>
      <c r="E62" s="23"/>
      <c r="F62" s="23"/>
      <c r="G62" s="23"/>
    </row>
    <row r="63" spans="1:15" x14ac:dyDescent="0.25">
      <c r="A63" s="23"/>
      <c r="B63" s="23"/>
      <c r="C63" s="23"/>
      <c r="D63" s="23"/>
      <c r="E63" s="23"/>
      <c r="F63" s="23"/>
      <c r="G63" s="23"/>
    </row>
    <row r="64" spans="1:15" x14ac:dyDescent="0.25">
      <c r="A64" s="23"/>
      <c r="B64" s="23"/>
      <c r="C64" s="23"/>
      <c r="D64" s="23"/>
      <c r="E64" s="23"/>
      <c r="F64" s="23"/>
      <c r="G64" s="23"/>
    </row>
    <row r="65" spans="1:7" x14ac:dyDescent="0.25">
      <c r="A65" s="23"/>
      <c r="B65" s="23"/>
      <c r="C65" s="23"/>
      <c r="D65" s="23"/>
      <c r="E65" s="23"/>
      <c r="F65" s="23"/>
      <c r="G65" s="23"/>
    </row>
    <row r="66" spans="1:7" x14ac:dyDescent="0.25">
      <c r="A66" s="23"/>
      <c r="B66" s="23"/>
      <c r="C66" s="23"/>
      <c r="D66" s="23"/>
      <c r="E66" s="23"/>
      <c r="F66" s="23"/>
      <c r="G66" s="23"/>
    </row>
    <row r="67" spans="1:7" x14ac:dyDescent="0.25">
      <c r="A67" s="23"/>
      <c r="B67" s="23"/>
      <c r="C67" s="23"/>
      <c r="D67" s="23"/>
      <c r="E67" s="23"/>
      <c r="F67" s="23"/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/>
      <c r="B69" s="23"/>
      <c r="C69" s="23"/>
      <c r="D69" s="23"/>
      <c r="E69" s="23"/>
      <c r="F69" s="23"/>
      <c r="G69" s="23"/>
    </row>
    <row r="70" spans="1:7" x14ac:dyDescent="0.25">
      <c r="A70" s="23"/>
      <c r="B70" s="23"/>
      <c r="C70" s="23"/>
      <c r="D70" s="23"/>
      <c r="E70" s="23"/>
      <c r="F70" s="23"/>
      <c r="G70" s="23"/>
    </row>
    <row r="71" spans="1:7" x14ac:dyDescent="0.25">
      <c r="A71" s="23"/>
      <c r="B71" s="23"/>
      <c r="C71" s="23"/>
      <c r="D71" s="23"/>
      <c r="E71" s="23"/>
      <c r="F71" s="23"/>
      <c r="G71" s="23"/>
    </row>
    <row r="72" spans="1:7" x14ac:dyDescent="0.25">
      <c r="A72" s="23"/>
      <c r="B72" s="23"/>
      <c r="C72" s="23"/>
      <c r="D72" s="23"/>
      <c r="E72" s="23"/>
      <c r="F72" s="23"/>
      <c r="G72" s="23"/>
    </row>
    <row r="73" spans="1:7" x14ac:dyDescent="0.25">
      <c r="A73" s="23"/>
      <c r="B73" s="23"/>
      <c r="C73" s="23"/>
      <c r="D73" s="23"/>
      <c r="E73" s="23"/>
      <c r="F73" s="23"/>
      <c r="G73" s="23"/>
    </row>
    <row r="74" spans="1:7" x14ac:dyDescent="0.25">
      <c r="A74" s="23"/>
      <c r="B74" s="23"/>
      <c r="C74" s="23"/>
      <c r="D74" s="23"/>
      <c r="E74" s="23"/>
      <c r="F74" s="23"/>
      <c r="G74" s="23"/>
    </row>
    <row r="75" spans="1:7" x14ac:dyDescent="0.25">
      <c r="A75" s="23"/>
      <c r="B75" s="23"/>
      <c r="C75" s="23"/>
      <c r="D75" s="23"/>
      <c r="E75" s="23"/>
      <c r="F75" s="23"/>
      <c r="G75" s="23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A77" s="23"/>
      <c r="B77" s="23"/>
      <c r="C77" s="23"/>
      <c r="D77" s="23"/>
      <c r="E77" s="23"/>
      <c r="F77" s="23"/>
      <c r="G77" s="23"/>
    </row>
    <row r="78" spans="1:7" x14ac:dyDescent="0.25">
      <c r="A78" s="23"/>
      <c r="B78" s="23"/>
      <c r="C78" s="23"/>
      <c r="D78" s="23"/>
      <c r="E78" s="23"/>
      <c r="F78" s="23"/>
      <c r="G78" s="23"/>
    </row>
    <row r="79" spans="1:7" x14ac:dyDescent="0.25">
      <c r="A79" s="23"/>
      <c r="B79" s="23"/>
      <c r="C79" s="23"/>
      <c r="D79" s="23"/>
      <c r="E79" s="23"/>
      <c r="F79" s="23"/>
      <c r="G79" s="23"/>
    </row>
    <row r="80" spans="1:7" x14ac:dyDescent="0.25">
      <c r="A80" s="23"/>
      <c r="B80" s="23"/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x14ac:dyDescent="0.25">
      <c r="A82" s="23"/>
      <c r="B82" s="23"/>
      <c r="C82" s="23"/>
      <c r="D82" s="23"/>
      <c r="E82" s="23"/>
      <c r="F82" s="23"/>
      <c r="G82" s="23"/>
    </row>
    <row r="83" spans="1:7" x14ac:dyDescent="0.25">
      <c r="A83" s="23"/>
      <c r="B83" s="23"/>
      <c r="C83" s="23"/>
      <c r="D83" s="23"/>
      <c r="E83" s="23"/>
      <c r="F83" s="23"/>
      <c r="G83" s="23"/>
    </row>
    <row r="84" spans="1:7" x14ac:dyDescent="0.25">
      <c r="A84" s="23"/>
      <c r="B84" s="23"/>
      <c r="C84" s="23"/>
      <c r="D84" s="23"/>
      <c r="E84" s="23"/>
      <c r="F84" s="23"/>
      <c r="G84" s="23"/>
    </row>
    <row r="85" spans="1:7" x14ac:dyDescent="0.25">
      <c r="A85" s="23"/>
      <c r="B85" s="23"/>
      <c r="C85" s="23"/>
      <c r="D85" s="23"/>
      <c r="E85" s="23"/>
      <c r="F85" s="23"/>
      <c r="G85" s="23"/>
    </row>
    <row r="86" spans="1:7" x14ac:dyDescent="0.25">
      <c r="A86" s="23"/>
      <c r="B86" s="23"/>
      <c r="C86" s="23"/>
      <c r="D86" s="23"/>
      <c r="E86" s="23"/>
      <c r="F86" s="23"/>
      <c r="G86" s="23"/>
    </row>
    <row r="87" spans="1:7" x14ac:dyDescent="0.25">
      <c r="A87" s="23"/>
      <c r="B87" s="23"/>
      <c r="C87" s="23"/>
      <c r="D87" s="23"/>
      <c r="E87" s="23"/>
      <c r="F87" s="23"/>
      <c r="G87" s="23"/>
    </row>
    <row r="88" spans="1:7" x14ac:dyDescent="0.25">
      <c r="A88" s="23"/>
      <c r="B88" s="23"/>
      <c r="C88" s="23"/>
      <c r="D88" s="23"/>
      <c r="E88" s="23"/>
      <c r="F88" s="23"/>
      <c r="G88" s="23"/>
    </row>
    <row r="89" spans="1:7" x14ac:dyDescent="0.25">
      <c r="A89" s="23"/>
      <c r="B89" s="23"/>
      <c r="C89" s="23"/>
      <c r="D89" s="23"/>
      <c r="E89" s="23"/>
      <c r="F89" s="23"/>
      <c r="G89" s="23"/>
    </row>
    <row r="90" spans="1:7" x14ac:dyDescent="0.25">
      <c r="A90" s="23"/>
      <c r="B90" s="23"/>
      <c r="C90" s="23"/>
      <c r="D90" s="23"/>
      <c r="E90" s="23"/>
      <c r="F90" s="23"/>
      <c r="G90" s="23"/>
    </row>
    <row r="91" spans="1:7" x14ac:dyDescent="0.25">
      <c r="A91" s="23"/>
      <c r="B91" s="23"/>
      <c r="C91" s="23"/>
      <c r="D91" s="23"/>
      <c r="E91" s="23"/>
      <c r="F91" s="23"/>
      <c r="G91" s="23"/>
    </row>
    <row r="92" spans="1:7" x14ac:dyDescent="0.25">
      <c r="A92" s="23"/>
      <c r="B92" s="23"/>
      <c r="C92" s="23"/>
      <c r="D92" s="23"/>
      <c r="E92" s="23"/>
      <c r="F92" s="23"/>
      <c r="G92" s="23"/>
    </row>
    <row r="93" spans="1:7" x14ac:dyDescent="0.25">
      <c r="A93" s="23"/>
      <c r="B93" s="23"/>
      <c r="C93" s="23"/>
      <c r="D93" s="23"/>
      <c r="E93" s="23"/>
      <c r="F93" s="23"/>
      <c r="G93" s="23"/>
    </row>
  </sheetData>
  <protectedRanges>
    <protectedRange sqref="B5" name="Range3"/>
    <protectedRange sqref="C7:C14" name="Range1"/>
    <protectedRange sqref="C15:C17 C25" name="Range2"/>
    <protectedRange sqref="G9" name="Range4"/>
    <protectedRange sqref="B34" name="Range3_1"/>
    <protectedRange sqref="C36:C43" name="Range1_1"/>
    <protectedRange sqref="C44:C46 C54" name="Range2_1"/>
    <protectedRange sqref="G38" name="Range4_1"/>
  </protectedRanges>
  <mergeCells count="7">
    <mergeCell ref="A36:B36"/>
    <mergeCell ref="A48:B48"/>
    <mergeCell ref="A19:B19"/>
    <mergeCell ref="A3:B3"/>
    <mergeCell ref="A6:B6"/>
    <mergeCell ref="A32:B32"/>
    <mergeCell ref="A35:B35"/>
  </mergeCells>
  <dataValidations count="1">
    <dataValidation type="list" errorStyle="information" allowBlank="1" showErrorMessage="1" sqref="G9 G38" xr:uid="{00000000-0002-0000-0000-000000000000}">
      <formula1>$I$9:$I$12</formula1>
    </dataValidation>
  </dataValidations>
  <pageMargins left="0.7" right="0.54" top="1.1458333333333333" bottom="0.78740157499999996" header="0.3" footer="0.3"/>
  <pageSetup paperSize="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NPV</vt:lpstr>
      <vt:lpstr>NPV!Print_Area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Mosen Ltd</dc:creator>
  <cp:lastModifiedBy>Fathi Tarada</cp:lastModifiedBy>
  <cp:lastPrinted>2013-01-17T16:20:39Z</cp:lastPrinted>
  <dcterms:created xsi:type="dcterms:W3CDTF">2013-01-04T08:01:04Z</dcterms:created>
  <dcterms:modified xsi:type="dcterms:W3CDTF">2021-01-30T11:38:31Z</dcterms:modified>
</cp:coreProperties>
</file>